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Условие" sheetId="1" r:id="rId1"/>
    <sheet name="Решение" sheetId="2" r:id="rId2"/>
  </sheets>
  <definedNames>
    <definedName name="solver_adj" localSheetId="1" hidden="1">Решение!$B$34:$E$34</definedName>
    <definedName name="solver_cvg" localSheetId="1" hidden="1">0.0001</definedName>
    <definedName name="solver_drv" localSheetId="1" hidden="1">1</definedName>
    <definedName name="solver_est" localSheetId="1" hidden="1">2</definedName>
    <definedName name="solver_itr" localSheetId="1" hidden="1">100</definedName>
    <definedName name="solver_lhs1" localSheetId="1" hidden="1">Решение!$F$37:$F$38</definedName>
    <definedName name="solver_lin" localSheetId="1" hidden="1">2</definedName>
    <definedName name="solver_neg" localSheetId="1" hidden="1">1</definedName>
    <definedName name="solver_num" localSheetId="1" hidden="1">1</definedName>
    <definedName name="solver_nwt" localSheetId="1" hidden="1">1</definedName>
    <definedName name="solver_opt" localSheetId="1" hidden="1">Решение!$F$35</definedName>
    <definedName name="solver_pre" localSheetId="1" hidden="1">0.000001</definedName>
    <definedName name="solver_rel1" localSheetId="1" hidden="1">2</definedName>
    <definedName name="solver_rhs1" localSheetId="1" hidden="1">Решение!$H$37:$H$38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</definedNames>
  <calcPr calcId="125725"/>
</workbook>
</file>

<file path=xl/calcChain.xml><?xml version="1.0" encoding="utf-8"?>
<calcChain xmlns="http://schemas.openxmlformats.org/spreadsheetml/2006/main">
  <c r="F38" i="2"/>
  <c r="F37"/>
  <c r="F35"/>
  <c r="G35" s="1"/>
  <c r="C31"/>
  <c r="D31"/>
  <c r="E31"/>
  <c r="B31"/>
  <c r="C30"/>
  <c r="D30"/>
  <c r="E30"/>
  <c r="B30"/>
  <c r="C29"/>
  <c r="D29"/>
  <c r="E29"/>
  <c r="B29"/>
  <c r="D19"/>
  <c r="D20"/>
  <c r="D21"/>
  <c r="D18"/>
  <c r="C19"/>
  <c r="C20"/>
  <c r="C21"/>
  <c r="C18"/>
  <c r="B19"/>
  <c r="B20"/>
  <c r="B21"/>
  <c r="B18"/>
  <c r="B12"/>
  <c r="C12"/>
  <c r="D12"/>
  <c r="E12"/>
  <c r="F12"/>
  <c r="B13"/>
  <c r="C13"/>
  <c r="D13"/>
  <c r="E13"/>
  <c r="F13"/>
  <c r="B14"/>
  <c r="C14"/>
  <c r="D14"/>
  <c r="E14"/>
  <c r="F14"/>
  <c r="C11"/>
  <c r="D11"/>
  <c r="E11"/>
  <c r="F11"/>
  <c r="B11"/>
  <c r="F5" i="1"/>
  <c r="F4"/>
  <c r="E5"/>
  <c r="E4"/>
  <c r="D5"/>
  <c r="D4"/>
  <c r="C5"/>
  <c r="C4"/>
  <c r="B5"/>
  <c r="B4"/>
  <c r="F3"/>
  <c r="E3"/>
  <c r="D3"/>
  <c r="C3"/>
  <c r="B3"/>
  <c r="F2"/>
  <c r="E2"/>
  <c r="D2"/>
  <c r="C2"/>
  <c r="B2"/>
</calcChain>
</file>

<file path=xl/sharedStrings.xml><?xml version="1.0" encoding="utf-8"?>
<sst xmlns="http://schemas.openxmlformats.org/spreadsheetml/2006/main" count="56" uniqueCount="37">
  <si>
    <t>Спад глубокий</t>
  </si>
  <si>
    <t>Спад незнач.</t>
  </si>
  <si>
    <t>Стаг-нация</t>
  </si>
  <si>
    <t>Подъем незнач.</t>
  </si>
  <si>
    <t>Подъем сильный</t>
  </si>
  <si>
    <t>ГО</t>
  </si>
  <si>
    <t>ГФ</t>
  </si>
  <si>
    <t>Проект 1</t>
  </si>
  <si>
    <t>Проект 2</t>
  </si>
  <si>
    <t xml:space="preserve">Вер-ть </t>
  </si>
  <si>
    <t>две последние цифры номера кода студента — 99</t>
  </si>
  <si>
    <t>N2=9</t>
  </si>
  <si>
    <t>N3=9</t>
  </si>
  <si>
    <t>Лабораторная работа 3. Вычисление характеристик портфеля некоррелированных бумаг. Оптимальный портфель</t>
  </si>
  <si>
    <t>вероятности</t>
  </si>
  <si>
    <t>спад</t>
  </si>
  <si>
    <t>подъем</t>
  </si>
  <si>
    <t>стагнация</t>
  </si>
  <si>
    <t>незнач</t>
  </si>
  <si>
    <t>сильный</t>
  </si>
  <si>
    <t>матрица квадратов доходов</t>
  </si>
  <si>
    <t>Задание 1</t>
  </si>
  <si>
    <t>ср дох</t>
  </si>
  <si>
    <t>дисп</t>
  </si>
  <si>
    <t>риск</t>
  </si>
  <si>
    <t>Задание 2</t>
  </si>
  <si>
    <t>портфели</t>
  </si>
  <si>
    <t>ср дох-ть портфеля</t>
  </si>
  <si>
    <t>дисперсия портфеля</t>
  </si>
  <si>
    <t>риск портфеля</t>
  </si>
  <si>
    <t>Задание 3</t>
  </si>
  <si>
    <t>x1</t>
  </si>
  <si>
    <t>x2</t>
  </si>
  <si>
    <t>x3</t>
  </si>
  <si>
    <t>x4</t>
  </si>
  <si>
    <t>min</t>
  </si>
  <si>
    <t>ограничения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</si>
</sst>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B5BE1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7" fillId="0" borderId="7" xfId="0" applyFont="1" applyBorder="1"/>
    <xf numFmtId="0" fontId="7" fillId="0" borderId="8" xfId="0" applyFont="1" applyBorder="1"/>
    <xf numFmtId="0" fontId="8" fillId="0" borderId="0" xfId="0" applyFont="1" applyAlignment="1"/>
    <xf numFmtId="2" fontId="2" fillId="0" borderId="0" xfId="0" applyNumberFormat="1" applyFont="1"/>
    <xf numFmtId="0" fontId="2" fillId="0" borderId="17" xfId="0" applyFont="1" applyBorder="1"/>
    <xf numFmtId="0" fontId="4" fillId="0" borderId="0" xfId="0" applyFont="1"/>
    <xf numFmtId="2" fontId="2" fillId="0" borderId="17" xfId="0" applyNumberFormat="1" applyFont="1" applyBorder="1"/>
    <xf numFmtId="0" fontId="2" fillId="0" borderId="17" xfId="0" applyFont="1" applyBorder="1" applyAlignment="1">
      <alignment horizontal="center"/>
    </xf>
    <xf numFmtId="2" fontId="2" fillId="0" borderId="5" xfId="0" applyNumberFormat="1" applyFont="1" applyBorder="1"/>
    <xf numFmtId="2" fontId="2" fillId="0" borderId="9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2" fontId="2" fillId="0" borderId="0" xfId="0" applyNumberFormat="1" applyFont="1" applyBorder="1"/>
    <xf numFmtId="2" fontId="2" fillId="0" borderId="13" xfId="0" applyNumberFormat="1" applyFont="1" applyBorder="1"/>
    <xf numFmtId="2" fontId="2" fillId="0" borderId="14" xfId="0" applyNumberFormat="1" applyFont="1" applyBorder="1"/>
    <xf numFmtId="2" fontId="2" fillId="0" borderId="15" xfId="0" applyNumberFormat="1" applyFont="1" applyBorder="1"/>
    <xf numFmtId="2" fontId="2" fillId="0" borderId="16" xfId="0" applyNumberFormat="1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B5BE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D7" sqref="D7"/>
    </sheetView>
  </sheetViews>
  <sheetFormatPr defaultRowHeight="15.75"/>
  <cols>
    <col min="1" max="1" width="14.140625" style="2" customWidth="1"/>
    <col min="2" max="2" width="14.28515625" style="2" customWidth="1"/>
    <col min="3" max="3" width="13.42578125" style="2" customWidth="1"/>
    <col min="4" max="4" width="15.85546875" style="2" customWidth="1"/>
    <col min="5" max="5" width="13.28515625" style="2" customWidth="1"/>
    <col min="6" max="6" width="16.140625" style="2" customWidth="1"/>
    <col min="7" max="16384" width="9.140625" style="2"/>
  </cols>
  <sheetData>
    <row r="1" spans="1:10" ht="32.25" thickBot="1">
      <c r="A1" s="3"/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</row>
    <row r="2" spans="1:10" ht="16.5" thickBot="1">
      <c r="A2" s="8" t="s">
        <v>5</v>
      </c>
      <c r="B2" s="6">
        <f>8-(9/2)+1</f>
        <v>4.5</v>
      </c>
      <c r="C2" s="6">
        <f>8 - (9/3) +2</f>
        <v>7</v>
      </c>
      <c r="D2" s="6">
        <f>8 + (9/3) +1</f>
        <v>12</v>
      </c>
      <c r="E2" s="6">
        <f>8 + (9/3) +2</f>
        <v>13</v>
      </c>
      <c r="F2" s="6">
        <f>8 +1+ (9+9)/2</f>
        <v>18</v>
      </c>
    </row>
    <row r="3" spans="1:10" ht="16.5" thickBot="1">
      <c r="A3" s="8" t="s">
        <v>6</v>
      </c>
      <c r="B3" s="6">
        <f>12 - (9/2)+1</f>
        <v>8.5</v>
      </c>
      <c r="C3" s="6">
        <f>10 - (9/3)</f>
        <v>7</v>
      </c>
      <c r="D3" s="6">
        <f>9 + (9/3)</f>
        <v>12</v>
      </c>
      <c r="E3" s="6">
        <f>8.5 + (9/3)</f>
        <v>11.5</v>
      </c>
      <c r="F3" s="6">
        <f>8 + (9+9)/2</f>
        <v>17</v>
      </c>
    </row>
    <row r="4" spans="1:10" ht="16.5" thickBot="1">
      <c r="A4" s="8" t="s">
        <v>7</v>
      </c>
      <c r="B4" s="6">
        <f>-3 - (9/2)+1</f>
        <v>-6.5</v>
      </c>
      <c r="C4" s="6">
        <f>6 - (9/3)</f>
        <v>3</v>
      </c>
      <c r="D4" s="6">
        <f>11 + (9/3)</f>
        <v>14</v>
      </c>
      <c r="E4" s="6">
        <f>14 + (9/3)</f>
        <v>17</v>
      </c>
      <c r="F4" s="6">
        <f>19+(9+9)/2</f>
        <v>28</v>
      </c>
    </row>
    <row r="5" spans="1:10" ht="16.5" thickBot="1">
      <c r="A5" s="8" t="s">
        <v>8</v>
      </c>
      <c r="B5" s="6">
        <f>-2 - (9/2)</f>
        <v>-6.5</v>
      </c>
      <c r="C5" s="6">
        <f>9 - (9/3)</f>
        <v>6</v>
      </c>
      <c r="D5" s="6">
        <f>12+(9/3)</f>
        <v>15</v>
      </c>
      <c r="E5" s="6">
        <f>15 + (9/3)</f>
        <v>18</v>
      </c>
      <c r="F5" s="6">
        <f>26+(9+9)/2</f>
        <v>35</v>
      </c>
    </row>
    <row r="6" spans="1:10" ht="17.25" thickBot="1">
      <c r="A6" s="4" t="s">
        <v>9</v>
      </c>
      <c r="B6" s="5">
        <v>0.05</v>
      </c>
      <c r="C6" s="5">
        <v>0.2</v>
      </c>
      <c r="D6" s="5">
        <v>0.5</v>
      </c>
      <c r="E6" s="5">
        <v>0.2</v>
      </c>
      <c r="F6" s="5">
        <v>0.05</v>
      </c>
    </row>
    <row r="7" spans="1:10" ht="16.5" thickBot="1">
      <c r="G7" s="10"/>
      <c r="H7" s="10"/>
      <c r="I7" s="10"/>
      <c r="J7" s="10"/>
    </row>
    <row r="8" spans="1:10" ht="16.5" thickBot="1">
      <c r="A8" s="41" t="s">
        <v>10</v>
      </c>
      <c r="B8" s="42"/>
      <c r="C8" s="42"/>
      <c r="D8" s="42"/>
      <c r="E8" s="42"/>
      <c r="F8" s="43"/>
      <c r="G8" s="11"/>
      <c r="H8" s="11"/>
      <c r="I8" s="11"/>
      <c r="J8" s="11"/>
    </row>
    <row r="10" spans="1:10">
      <c r="A10" s="1" t="s">
        <v>11</v>
      </c>
    </row>
    <row r="11" spans="1:10">
      <c r="A11" s="1" t="s">
        <v>12</v>
      </c>
    </row>
  </sheetData>
  <mergeCells count="1">
    <mergeCell ref="A8:F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8"/>
  <sheetViews>
    <sheetView tabSelected="1" topLeftCell="A7" workbookViewId="0">
      <selection activeCell="D21" sqref="B18:D21"/>
    </sheetView>
  </sheetViews>
  <sheetFormatPr defaultRowHeight="15.75"/>
  <cols>
    <col min="1" max="1" width="20.7109375" style="2" customWidth="1"/>
    <col min="2" max="2" width="11.42578125" style="2" customWidth="1"/>
    <col min="3" max="3" width="10.7109375" style="2" customWidth="1"/>
    <col min="4" max="4" width="11.5703125" style="2" customWidth="1"/>
    <col min="5" max="5" width="10.85546875" style="2" customWidth="1"/>
    <col min="6" max="6" width="13.28515625" style="2" customWidth="1"/>
    <col min="7" max="16384" width="9.140625" style="2"/>
  </cols>
  <sheetData>
    <row r="1" spans="1:14" ht="16.5" thickBot="1">
      <c r="A1" s="46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6.5" thickBot="1">
      <c r="A2" s="14" t="s">
        <v>14</v>
      </c>
      <c r="B2" s="23">
        <v>0.05</v>
      </c>
      <c r="C2" s="23">
        <v>0.2</v>
      </c>
      <c r="D2" s="23">
        <v>0.5</v>
      </c>
      <c r="E2" s="23">
        <v>0.2</v>
      </c>
      <c r="F2" s="24">
        <v>0.05</v>
      </c>
    </row>
    <row r="3" spans="1:14">
      <c r="B3" s="47" t="s">
        <v>15</v>
      </c>
      <c r="C3" s="47"/>
      <c r="D3" s="9" t="s">
        <v>17</v>
      </c>
      <c r="E3" s="47" t="s">
        <v>16</v>
      </c>
      <c r="F3" s="47"/>
    </row>
    <row r="4" spans="1:14" ht="16.5" thickBot="1">
      <c r="B4" s="9" t="s">
        <v>18</v>
      </c>
      <c r="C4" s="9" t="s">
        <v>19</v>
      </c>
      <c r="D4" s="9"/>
      <c r="E4" s="9" t="s">
        <v>18</v>
      </c>
      <c r="F4" s="9" t="s">
        <v>19</v>
      </c>
    </row>
    <row r="5" spans="1:14">
      <c r="A5" s="15" t="s">
        <v>5</v>
      </c>
      <c r="B5" s="16">
        <v>4.5</v>
      </c>
      <c r="C5" s="16">
        <v>7</v>
      </c>
      <c r="D5" s="16">
        <v>12</v>
      </c>
      <c r="E5" s="16">
        <v>13</v>
      </c>
      <c r="F5" s="17">
        <v>18</v>
      </c>
    </row>
    <row r="6" spans="1:14">
      <c r="A6" s="18" t="s">
        <v>6</v>
      </c>
      <c r="B6" s="10">
        <v>8.5</v>
      </c>
      <c r="C6" s="10">
        <v>7</v>
      </c>
      <c r="D6" s="10">
        <v>12</v>
      </c>
      <c r="E6" s="10">
        <v>11.5</v>
      </c>
      <c r="F6" s="19">
        <v>17</v>
      </c>
    </row>
    <row r="7" spans="1:14">
      <c r="A7" s="18" t="s">
        <v>7</v>
      </c>
      <c r="B7" s="10">
        <v>-6.5</v>
      </c>
      <c r="C7" s="10">
        <v>3</v>
      </c>
      <c r="D7" s="10">
        <v>14</v>
      </c>
      <c r="E7" s="10">
        <v>17</v>
      </c>
      <c r="F7" s="19">
        <v>28</v>
      </c>
    </row>
    <row r="8" spans="1:14" ht="16.5" thickBot="1">
      <c r="A8" s="20" t="s">
        <v>8</v>
      </c>
      <c r="B8" s="21">
        <v>-6.5</v>
      </c>
      <c r="C8" s="21">
        <v>6</v>
      </c>
      <c r="D8" s="21">
        <v>15</v>
      </c>
      <c r="E8" s="21">
        <v>18</v>
      </c>
      <c r="F8" s="22">
        <v>35</v>
      </c>
    </row>
    <row r="10" spans="1:14" ht="16.5" thickBot="1">
      <c r="B10" s="47" t="s">
        <v>20</v>
      </c>
      <c r="C10" s="47"/>
      <c r="D10" s="47"/>
      <c r="E10" s="47"/>
      <c r="F10" s="47"/>
    </row>
    <row r="11" spans="1:14">
      <c r="A11" s="2" t="s">
        <v>5</v>
      </c>
      <c r="B11" s="15">
        <f>B5*B5</f>
        <v>20.25</v>
      </c>
      <c r="C11" s="16">
        <f t="shared" ref="C11:F11" si="0">C5*C5</f>
        <v>49</v>
      </c>
      <c r="D11" s="16">
        <f t="shared" si="0"/>
        <v>144</v>
      </c>
      <c r="E11" s="16">
        <f t="shared" si="0"/>
        <v>169</v>
      </c>
      <c r="F11" s="17">
        <f t="shared" si="0"/>
        <v>324</v>
      </c>
    </row>
    <row r="12" spans="1:14">
      <c r="A12" s="2" t="s">
        <v>6</v>
      </c>
      <c r="B12" s="18">
        <f t="shared" ref="B12:F12" si="1">B6*B6</f>
        <v>72.25</v>
      </c>
      <c r="C12" s="10">
        <f t="shared" si="1"/>
        <v>49</v>
      </c>
      <c r="D12" s="10">
        <f t="shared" si="1"/>
        <v>144</v>
      </c>
      <c r="E12" s="10">
        <f t="shared" si="1"/>
        <v>132.25</v>
      </c>
      <c r="F12" s="19">
        <f t="shared" si="1"/>
        <v>289</v>
      </c>
    </row>
    <row r="13" spans="1:14">
      <c r="A13" s="2" t="s">
        <v>7</v>
      </c>
      <c r="B13" s="18">
        <f t="shared" ref="B13:F13" si="2">B7*B7</f>
        <v>42.25</v>
      </c>
      <c r="C13" s="10">
        <f t="shared" si="2"/>
        <v>9</v>
      </c>
      <c r="D13" s="10">
        <f t="shared" si="2"/>
        <v>196</v>
      </c>
      <c r="E13" s="10">
        <f t="shared" si="2"/>
        <v>289</v>
      </c>
      <c r="F13" s="19">
        <f t="shared" si="2"/>
        <v>784</v>
      </c>
    </row>
    <row r="14" spans="1:14" ht="16.5" thickBot="1">
      <c r="A14" s="2" t="s">
        <v>8</v>
      </c>
      <c r="B14" s="20">
        <f t="shared" ref="B14:F14" si="3">B8*B8</f>
        <v>42.25</v>
      </c>
      <c r="C14" s="21">
        <f t="shared" si="3"/>
        <v>36</v>
      </c>
      <c r="D14" s="21">
        <f t="shared" si="3"/>
        <v>225</v>
      </c>
      <c r="E14" s="21">
        <f t="shared" si="3"/>
        <v>324</v>
      </c>
      <c r="F14" s="22">
        <f t="shared" si="3"/>
        <v>1225</v>
      </c>
    </row>
    <row r="16" spans="1:14">
      <c r="A16" s="45" t="s">
        <v>21</v>
      </c>
      <c r="B16" s="45"/>
      <c r="C16" s="45"/>
      <c r="D16" s="45"/>
      <c r="E16" s="45"/>
      <c r="F16" s="25"/>
    </row>
    <row r="17" spans="1:5" ht="16.5" thickBot="1">
      <c r="B17" s="9" t="s">
        <v>22</v>
      </c>
      <c r="C17" s="9" t="s">
        <v>23</v>
      </c>
      <c r="D17" s="9" t="s">
        <v>24</v>
      </c>
    </row>
    <row r="18" spans="1:5">
      <c r="A18" s="2" t="s">
        <v>5</v>
      </c>
      <c r="B18" s="32">
        <f>SUMPRODUCT($B$2:$F$2,B5:F5)</f>
        <v>11.125</v>
      </c>
      <c r="C18" s="33">
        <f>SUMPRODUCT($B$2:$F$2,B11:F11)-B18*B18</f>
        <v>9.046875</v>
      </c>
      <c r="D18" s="34">
        <f>SQRT(C18)</f>
        <v>3.0078023538789913</v>
      </c>
    </row>
    <row r="19" spans="1:5">
      <c r="A19" s="2" t="s">
        <v>6</v>
      </c>
      <c r="B19" s="35">
        <f t="shared" ref="B19:B21" si="4">SUMPRODUCT($B$2:$F$2,B6:F6)</f>
        <v>10.975</v>
      </c>
      <c r="C19" s="36">
        <f t="shared" ref="C19:C21" si="5">SUMPRODUCT($B$2:$F$2,B12:F12)-B19*B19</f>
        <v>5.8618750000000119</v>
      </c>
      <c r="D19" s="37">
        <f t="shared" ref="D19:D21" si="6">SQRT(C19)</f>
        <v>2.4211309340884504</v>
      </c>
    </row>
    <row r="20" spans="1:5">
      <c r="A20" s="2" t="s">
        <v>7</v>
      </c>
      <c r="B20" s="35">
        <f t="shared" si="4"/>
        <v>12.075000000000001</v>
      </c>
      <c r="C20" s="36">
        <f t="shared" si="5"/>
        <v>53.106875000000002</v>
      </c>
      <c r="D20" s="37">
        <f t="shared" si="6"/>
        <v>7.2874463977445485</v>
      </c>
    </row>
    <row r="21" spans="1:5" ht="16.5" thickBot="1">
      <c r="A21" s="2" t="s">
        <v>8</v>
      </c>
      <c r="B21" s="38">
        <f t="shared" si="4"/>
        <v>13.725</v>
      </c>
      <c r="C21" s="39">
        <f t="shared" si="5"/>
        <v>59.486875000000026</v>
      </c>
      <c r="D21" s="40">
        <f t="shared" si="6"/>
        <v>7.712773495961101</v>
      </c>
    </row>
    <row r="22" spans="1:5">
      <c r="A22" s="45" t="s">
        <v>25</v>
      </c>
      <c r="B22" s="45"/>
      <c r="C22" s="45"/>
      <c r="D22" s="45"/>
      <c r="E22" s="45"/>
    </row>
    <row r="23" spans="1:5">
      <c r="A23" s="44" t="s">
        <v>26</v>
      </c>
      <c r="B23" s="44"/>
      <c r="C23" s="44"/>
      <c r="D23" s="44"/>
      <c r="E23" s="44"/>
    </row>
    <row r="24" spans="1:5">
      <c r="B24" s="13">
        <v>1</v>
      </c>
      <c r="C24" s="13">
        <v>2</v>
      </c>
      <c r="D24" s="13">
        <v>3</v>
      </c>
      <c r="E24" s="13">
        <v>4</v>
      </c>
    </row>
    <row r="25" spans="1:5">
      <c r="A25" s="12" t="s">
        <v>5</v>
      </c>
      <c r="B25" s="27">
        <v>0.25</v>
      </c>
      <c r="C25" s="27">
        <v>0</v>
      </c>
      <c r="D25" s="27">
        <v>0</v>
      </c>
      <c r="E25" s="27">
        <v>0.5</v>
      </c>
    </row>
    <row r="26" spans="1:5">
      <c r="A26" s="12" t="s">
        <v>6</v>
      </c>
      <c r="B26" s="27">
        <v>0.25</v>
      </c>
      <c r="C26" s="27">
        <v>0.5</v>
      </c>
      <c r="D26" s="27">
        <v>0</v>
      </c>
      <c r="E26" s="27">
        <v>0.5</v>
      </c>
    </row>
    <row r="27" spans="1:5">
      <c r="A27" s="12" t="s">
        <v>7</v>
      </c>
      <c r="B27" s="27">
        <v>0.25</v>
      </c>
      <c r="C27" s="27">
        <v>0.25</v>
      </c>
      <c r="D27" s="27">
        <v>0.5</v>
      </c>
      <c r="E27" s="27">
        <v>0</v>
      </c>
    </row>
    <row r="28" spans="1:5">
      <c r="A28" s="12" t="s">
        <v>8</v>
      </c>
      <c r="B28" s="27">
        <v>0.25</v>
      </c>
      <c r="C28" s="27">
        <v>0.25</v>
      </c>
      <c r="D28" s="27">
        <v>0.5</v>
      </c>
      <c r="E28" s="27">
        <v>0</v>
      </c>
    </row>
    <row r="29" spans="1:5">
      <c r="A29" s="28" t="s">
        <v>27</v>
      </c>
      <c r="B29" s="29">
        <f>SUMPRODUCT($B$18:$B$21,B25:B28)</f>
        <v>11.975000000000001</v>
      </c>
      <c r="C29" s="29">
        <f t="shared" ref="C29:E29" si="7">SUMPRODUCT($B$18:$B$21,C25:C28)</f>
        <v>11.9375</v>
      </c>
      <c r="D29" s="29">
        <f t="shared" si="7"/>
        <v>12.9</v>
      </c>
      <c r="E29" s="29">
        <f t="shared" si="7"/>
        <v>11.05</v>
      </c>
    </row>
    <row r="30" spans="1:5">
      <c r="A30" s="28" t="s">
        <v>28</v>
      </c>
      <c r="B30" s="29">
        <f>B25*B25*$C$18+ B26*B26*$C$19+B27*B27*$C$20+B28*B28*$C$21</f>
        <v>7.9689062500000025</v>
      </c>
      <c r="C30" s="29">
        <f t="shared" ref="C30:E30" si="8">C25*C25*$C$18+ C26*C26*$C$19+C27*C27*$C$20+C28*C28*$C$21</f>
        <v>8.5025781250000048</v>
      </c>
      <c r="D30" s="29">
        <f t="shared" si="8"/>
        <v>28.148437500000007</v>
      </c>
      <c r="E30" s="29">
        <f t="shared" si="8"/>
        <v>3.727187500000003</v>
      </c>
    </row>
    <row r="31" spans="1:5">
      <c r="A31" s="28" t="s">
        <v>29</v>
      </c>
      <c r="B31" s="29">
        <f>SQRT(B30)</f>
        <v>2.8229251229885648</v>
      </c>
      <c r="C31" s="29">
        <f t="shared" ref="C31:E31" si="9">SQRT(C30)</f>
        <v>2.9159180586909512</v>
      </c>
      <c r="D31" s="29">
        <f t="shared" si="9"/>
        <v>5.3055101074260529</v>
      </c>
      <c r="E31" s="29">
        <f t="shared" si="9"/>
        <v>1.9305925256252296</v>
      </c>
    </row>
    <row r="32" spans="1:5">
      <c r="A32" s="45" t="s">
        <v>30</v>
      </c>
      <c r="B32" s="45"/>
      <c r="C32" s="45"/>
      <c r="D32" s="45"/>
      <c r="E32" s="45"/>
    </row>
    <row r="33" spans="2:8">
      <c r="B33" s="28" t="s">
        <v>31</v>
      </c>
      <c r="C33" s="28" t="s">
        <v>32</v>
      </c>
      <c r="D33" s="28" t="s">
        <v>33</v>
      </c>
      <c r="E33" s="28" t="s">
        <v>34</v>
      </c>
    </row>
    <row r="34" spans="2:8" ht="16.5" thickBot="1">
      <c r="B34" s="30">
        <v>0.99038458110685668</v>
      </c>
      <c r="C34" s="30">
        <v>0</v>
      </c>
      <c r="D34" s="30">
        <v>0</v>
      </c>
      <c r="E34" s="30">
        <v>9.6154188931457402E-3</v>
      </c>
      <c r="F34" s="2" t="s">
        <v>35</v>
      </c>
      <c r="G34" s="2" t="s">
        <v>24</v>
      </c>
    </row>
    <row r="35" spans="2:8" ht="16.5" thickBot="1">
      <c r="F35" s="31">
        <f>C18*B34*B34 + C19*C34*C34 + C20*D34*D34 + C21*E34*E34</f>
        <v>8.8792323900152645</v>
      </c>
      <c r="G35" s="26">
        <f>SQRT(F35)</f>
        <v>2.9798040858444477</v>
      </c>
    </row>
    <row r="36" spans="2:8">
      <c r="F36" s="28" t="s">
        <v>36</v>
      </c>
    </row>
    <row r="37" spans="2:8">
      <c r="F37" s="2">
        <f>B18*B34+B19*C34+B20*D34+B21*E34</f>
        <v>11.150000089122207</v>
      </c>
      <c r="H37" s="2">
        <v>11.15</v>
      </c>
    </row>
    <row r="38" spans="2:8">
      <c r="F38" s="2">
        <f>B34+C34+D34+E34</f>
        <v>1.0000000000000024</v>
      </c>
      <c r="H38" s="2">
        <v>1</v>
      </c>
    </row>
  </sheetData>
  <mergeCells count="8">
    <mergeCell ref="A23:E23"/>
    <mergeCell ref="A22:E22"/>
    <mergeCell ref="A16:E16"/>
    <mergeCell ref="A32:E32"/>
    <mergeCell ref="A1:N1"/>
    <mergeCell ref="B3:C3"/>
    <mergeCell ref="E3:F3"/>
    <mergeCell ref="B10:F1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Условие</vt:lpstr>
      <vt:lpstr>Решение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2021-03-25T09:50:24Z</dcterms:modified>
</cp:coreProperties>
</file>